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joien\Downloads\"/>
    </mc:Choice>
  </mc:AlternateContent>
  <xr:revisionPtr revIDLastSave="0" documentId="8_{E82824DA-17DD-4AC0-8EBB-1408045D98CF}"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Appendix E - CBE" sheetId="2" r:id="rId2"/>
    <sheet name="Appendix F - CE" sheetId="3" r:id="rId3"/>
    <sheet name="Appendix G - S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gpDywIEG4XAfKhqxSwRhPLKfjj7w=="/>
    </ext>
  </extLst>
</workbook>
</file>

<file path=xl/calcChain.xml><?xml version="1.0" encoding="utf-8"?>
<calcChain xmlns="http://schemas.openxmlformats.org/spreadsheetml/2006/main">
  <c r="E23" i="4" l="1"/>
  <c r="D6" i="4"/>
  <c r="D8" i="4" s="1"/>
  <c r="E10" i="4" s="1"/>
  <c r="E23" i="3"/>
  <c r="D6" i="3"/>
  <c r="D8" i="3" s="1"/>
  <c r="E10" i="3" s="1"/>
  <c r="E23" i="2"/>
  <c r="D6" i="2"/>
  <c r="D8" i="2" s="1"/>
  <c r="E10" i="2" s="1"/>
  <c r="D12" i="2" l="1"/>
  <c r="E13" i="2"/>
  <c r="E13" i="3"/>
  <c r="D12" i="3"/>
  <c r="E13" i="4"/>
  <c r="D12" i="4"/>
  <c r="E16" i="3" l="1"/>
  <c r="E15" i="3"/>
  <c r="E19" i="3" s="1"/>
  <c r="E21" i="3" s="1"/>
  <c r="E16" i="4"/>
  <c r="E19" i="4" s="1"/>
  <c r="E21" i="4" s="1"/>
  <c r="E15" i="4"/>
  <c r="E16" i="2"/>
  <c r="E15" i="2"/>
  <c r="E19" i="2" s="1"/>
  <c r="E21" i="2" s="1"/>
</calcChain>
</file>

<file path=xl/sharedStrings.xml><?xml version="1.0" encoding="utf-8"?>
<sst xmlns="http://schemas.openxmlformats.org/spreadsheetml/2006/main" count="101" uniqueCount="65">
  <si>
    <t>Appendix E: Center-Based Employment Subprogram Reconciliation</t>
  </si>
  <si>
    <t>Part A. Base Allocation</t>
  </si>
  <si>
    <t>Line 1</t>
  </si>
  <si>
    <t>Reported CBE hours</t>
  </si>
  <si>
    <t>Line 2</t>
  </si>
  <si>
    <t xml:space="preserve">  CBE Error Rate: (Insert %)</t>
  </si>
  <si>
    <t>Line 3</t>
  </si>
  <si>
    <t xml:space="preserve">  - Projected errors to population</t>
  </si>
  <si>
    <t>Line 4</t>
  </si>
  <si>
    <t xml:space="preserve">  +/- Net variances to reported CBE hours</t>
  </si>
  <si>
    <t>Line 5</t>
  </si>
  <si>
    <t xml:space="preserve">  Allowable hours after audit</t>
  </si>
  <si>
    <t>Line 6</t>
  </si>
  <si>
    <t xml:space="preserve">     x CBE reimbursement rate</t>
  </si>
  <si>
    <t>Line 7</t>
  </si>
  <si>
    <t xml:space="preserve">     Potential CBE earnings, based on reported production</t>
  </si>
  <si>
    <t>Line 8</t>
  </si>
  <si>
    <t>Contracted CBE allocation</t>
  </si>
  <si>
    <t>Line 9</t>
  </si>
  <si>
    <t xml:space="preserve">     Reported &amp; Unfunded Production</t>
  </si>
  <si>
    <t>Line 10</t>
  </si>
  <si>
    <t>CBE dollars contracted and Earned</t>
  </si>
  <si>
    <t>Line 11</t>
  </si>
  <si>
    <t>CBE dollars Paid to Date</t>
  </si>
  <si>
    <t>Line 12</t>
  </si>
  <si>
    <r>
      <rPr>
        <sz val="12"/>
        <color theme="1"/>
        <rFont val="Calibri"/>
      </rPr>
      <t xml:space="preserve">Final Amount </t>
    </r>
    <r>
      <rPr>
        <i/>
        <sz val="12"/>
        <color theme="1"/>
        <rFont val="Calibri"/>
      </rPr>
      <t>due to Provider</t>
    </r>
    <r>
      <rPr>
        <sz val="12"/>
        <color theme="1"/>
        <rFont val="Calibri"/>
      </rPr>
      <t xml:space="preserve"> from DEED-EE</t>
    </r>
  </si>
  <si>
    <t>Line 13</t>
  </si>
  <si>
    <r>
      <rPr>
        <sz val="12"/>
        <color theme="1"/>
        <rFont val="Calibri"/>
      </rPr>
      <t xml:space="preserve">Final Amount </t>
    </r>
    <r>
      <rPr>
        <i/>
        <sz val="12"/>
        <color theme="1"/>
        <rFont val="Calibri"/>
      </rPr>
      <t>due to DEED-EE</t>
    </r>
    <r>
      <rPr>
        <sz val="12"/>
        <color theme="1"/>
        <rFont val="Calibri"/>
      </rPr>
      <t xml:space="preserve"> from Provider</t>
    </r>
  </si>
  <si>
    <t>Part B. CBE  Contract reconciliation</t>
  </si>
  <si>
    <t>Line 14</t>
  </si>
  <si>
    <t xml:space="preserve">     Net CE funds Due To Provider or [DEED-EE]</t>
  </si>
  <si>
    <t>SUMMARY:  CBE FUNDS DUE TO PROVIDER OR [DEED-EE]</t>
  </si>
  <si>
    <t>CBE Sample Size N=</t>
  </si>
  <si>
    <t>Appendix F: Community Employment Program Subprogram Reconciliation</t>
  </si>
  <si>
    <t>Part A. CE Base Allocation</t>
  </si>
  <si>
    <t>Reported CE hours</t>
  </si>
  <si>
    <t xml:space="preserve">  CE Error Rate: (Insert %)</t>
  </si>
  <si>
    <t xml:space="preserve">  +/- Net variances to reported CE hours</t>
  </si>
  <si>
    <t xml:space="preserve">     x CE reimbursement rate</t>
  </si>
  <si>
    <t xml:space="preserve">     Potential CE earnings, based on reported production</t>
  </si>
  <si>
    <t>Contracted CE allocation</t>
  </si>
  <si>
    <t>CE Dollar Contracted and Earned</t>
  </si>
  <si>
    <t>CE Dollars  Paid to Date</t>
  </si>
  <si>
    <r>
      <rPr>
        <sz val="12"/>
        <color theme="1"/>
        <rFont val="Calibri"/>
      </rPr>
      <t xml:space="preserve">Final Amount </t>
    </r>
    <r>
      <rPr>
        <i/>
        <sz val="12"/>
        <color theme="1"/>
        <rFont val="Calibri"/>
      </rPr>
      <t>due to Provider</t>
    </r>
    <r>
      <rPr>
        <sz val="12"/>
        <color theme="1"/>
        <rFont val="Calibri"/>
      </rPr>
      <t xml:space="preserve"> from DEED-EE</t>
    </r>
  </si>
  <si>
    <r>
      <rPr>
        <sz val="12"/>
        <color theme="1"/>
        <rFont val="Calibri"/>
      </rPr>
      <t xml:space="preserve">Final Amount </t>
    </r>
    <r>
      <rPr>
        <i/>
        <sz val="12"/>
        <color theme="1"/>
        <rFont val="Calibri"/>
      </rPr>
      <t>due to DEED-EE</t>
    </r>
    <r>
      <rPr>
        <sz val="12"/>
        <color theme="1"/>
        <rFont val="Calibri"/>
      </rPr>
      <t xml:space="preserve"> from Provider</t>
    </r>
  </si>
  <si>
    <t>Part B.  CE Contract reconciliation</t>
  </si>
  <si>
    <t>SUMMARY:  SE FUNDS DUE TO PROVIDER OR [DEED-EE]</t>
  </si>
  <si>
    <t>CE Sample Size N=</t>
  </si>
  <si>
    <t>Appendix G: Supported Employment Program Subprogram Reconciliation</t>
  </si>
  <si>
    <t>Part A. SE Base Allocation</t>
  </si>
  <si>
    <t>Reported SE hours</t>
  </si>
  <si>
    <t xml:space="preserve">  SE Error Rate: (Insert %)</t>
  </si>
  <si>
    <t xml:space="preserve">  +/- Net variances to reported SE hours</t>
  </si>
  <si>
    <t xml:space="preserve">     x SE reimbursement rate</t>
  </si>
  <si>
    <t xml:space="preserve">     Potential SE earnings, based on reported production</t>
  </si>
  <si>
    <t>Contracted SE allocation</t>
  </si>
  <si>
    <t>SE Funds contracted and Earned</t>
  </si>
  <si>
    <t>SE funds Paid to Date</t>
  </si>
  <si>
    <r>
      <rPr>
        <sz val="12"/>
        <color theme="1"/>
        <rFont val="Calibri"/>
      </rPr>
      <t xml:space="preserve">Final Amount </t>
    </r>
    <r>
      <rPr>
        <i/>
        <sz val="12"/>
        <color theme="1"/>
        <rFont val="Calibri"/>
      </rPr>
      <t>due to Provider</t>
    </r>
    <r>
      <rPr>
        <sz val="12"/>
        <color theme="1"/>
        <rFont val="Calibri"/>
      </rPr>
      <t xml:space="preserve"> from DEED-EE</t>
    </r>
  </si>
  <si>
    <r>
      <rPr>
        <sz val="12"/>
        <color theme="1"/>
        <rFont val="Calibri"/>
      </rPr>
      <t xml:space="preserve">Final Amount </t>
    </r>
    <r>
      <rPr>
        <i/>
        <sz val="12"/>
        <color theme="1"/>
        <rFont val="Calibri"/>
      </rPr>
      <t>due to DEED-EE</t>
    </r>
    <r>
      <rPr>
        <sz val="12"/>
        <color theme="1"/>
        <rFont val="Calibri"/>
      </rPr>
      <t xml:space="preserve"> from Provider</t>
    </r>
  </si>
  <si>
    <t>Part B.  SE Contract reconciliation</t>
  </si>
  <si>
    <t xml:space="preserve">     Net SE funds Due To Provider or [DEED-EE]</t>
  </si>
  <si>
    <t>SE Sample Size N=</t>
  </si>
  <si>
    <r>
      <rPr>
        <b/>
        <sz val="11"/>
        <color theme="1"/>
        <rFont val="Calibri"/>
      </rPr>
      <t>SFY 2023 Extended Employment Compliance Audit
Period to Audit: July 1, 2022 to June 30, 2023</t>
    </r>
    <r>
      <rPr>
        <sz val="11"/>
        <color theme="1"/>
        <rFont val="Calibri"/>
      </rPr>
      <t xml:space="preserve">
</t>
    </r>
    <r>
      <rPr>
        <i/>
        <sz val="11"/>
        <color theme="1"/>
        <rFont val="Calibri"/>
      </rPr>
      <t>Reconciliation Forms:</t>
    </r>
    <r>
      <rPr>
        <sz val="11"/>
        <color theme="1"/>
        <rFont val="Calibri"/>
      </rPr>
      <t xml:space="preserve">
Appendix E: Center-Based Employment Subprogram Reconciliation
Appendix F: Community Employment Subprogram Reconciliation
Appendix G: Supported Employment Subprogram Reconciliation</t>
    </r>
  </si>
  <si>
    <r>
      <rPr>
        <b/>
        <sz val="11"/>
        <color theme="1"/>
        <rFont val="Calibri"/>
      </rPr>
      <t>Instructions</t>
    </r>
    <r>
      <rPr>
        <sz val="11"/>
        <color theme="1"/>
        <rFont val="Calibri"/>
      </rPr>
      <t xml:space="preserve">
1. To open the reconciliation worksheet for the Center-Based Employment Subprogram, select the blue tab labled "Appendex E - CBE."
2. To open the reconciliation worksheet for the Community Employment Subprogram, select the orange tab labled "Appendex F - CE."
3. To open the reconciliation worksheet for the Supported Employment Subprogram, select the green tab labled "Appendex G - SE."
4. Replace the red text in each applicable worksheet with provider-specific information.
5. Enter values in the highlighted yellow boxes. (All other cells are locked to protect changes.)
6. Cycle through the entry boxes with the ENTER or TAB keys, or click on each selection using the mouse.
7. Save the file using a new name.
8. Attach to Auditor's report.
Please contact Meghan Hanson, meghan.hanson@state.mn.us, with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</si>
</sst>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9">
    <font>
      <sz val="11"/>
      <color theme="1"/>
      <name val="Calibri"/>
    </font>
    <font>
      <b/>
      <sz val="12"/>
      <color theme="0"/>
      <name val="Calibri"/>
    </font>
    <font>
      <sz val="11"/>
      <name val="Calibri"/>
    </font>
    <font>
      <sz val="12"/>
      <color theme="1"/>
      <name val="Calibri"/>
    </font>
    <font>
      <b/>
      <sz val="12"/>
      <color theme="1"/>
      <name val="Calibri"/>
    </font>
    <font>
      <sz val="12"/>
      <color rgb="FFC00000"/>
      <name val="Calibri"/>
    </font>
    <font>
      <b/>
      <sz val="11"/>
      <color theme="1"/>
      <name val="Calibri"/>
    </font>
    <font>
      <i/>
      <sz val="11"/>
      <color theme="1"/>
      <name val="Calibri"/>
    </font>
    <font>
      <i/>
      <sz val="12"/>
      <color theme="1"/>
      <name val="Calibri"/>
    </font>
  </fonts>
  <fills count="5">
    <fill>
      <patternFill patternType="none"/>
    </fill>
    <fill>
      <patternFill patternType="gray125"/>
    </fill>
    <fill>
      <patternFill patternType="solid">
        <fgColor rgb="FF44546A"/>
        <bgColor rgb="FF44546A"/>
      </patternFill>
    </fill>
    <fill>
      <patternFill patternType="solid">
        <fgColor rgb="FFD6DCE4"/>
        <bgColor rgb="FFD6DCE4"/>
      </patternFill>
    </fill>
    <fill>
      <patternFill patternType="solid">
        <fgColor rgb="FFFEF2CB"/>
        <bgColor rgb="FFFEF2CB"/>
      </patternFill>
    </fill>
  </fills>
  <borders count="4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style="thin">
        <color rgb="FF000000"/>
      </bottom>
      <diagonal/>
    </border>
    <border>
      <left/>
      <right/>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8">
    <xf numFmtId="0" fontId="0" fillId="0" borderId="0" xfId="0" applyFont="1" applyAlignment="1"/>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9" xfId="0" applyFont="1" applyBorder="1" applyAlignment="1">
      <alignment vertical="center"/>
    </xf>
    <xf numFmtId="0" fontId="4" fillId="0" borderId="10" xfId="0" applyFont="1" applyBorder="1" applyAlignment="1">
      <alignment vertical="center"/>
    </xf>
    <xf numFmtId="43" fontId="5" fillId="4" borderId="10" xfId="0" applyNumberFormat="1" applyFont="1" applyFill="1" applyBorder="1" applyAlignment="1">
      <alignment vertical="center"/>
    </xf>
    <xf numFmtId="0" fontId="3" fillId="0" borderId="10" xfId="0" applyFont="1" applyBorder="1" applyAlignment="1">
      <alignment vertical="center"/>
    </xf>
    <xf numFmtId="10" fontId="5" fillId="4" borderId="10" xfId="0" applyNumberFormat="1" applyFont="1" applyFill="1" applyBorder="1" applyAlignment="1">
      <alignment vertical="center"/>
    </xf>
    <xf numFmtId="43" fontId="3" fillId="3" borderId="10" xfId="0" applyNumberFormat="1" applyFont="1" applyFill="1" applyBorder="1" applyAlignment="1">
      <alignment vertical="center"/>
    </xf>
    <xf numFmtId="164" fontId="3" fillId="3" borderId="10" xfId="0" applyNumberFormat="1" applyFont="1" applyFill="1" applyBorder="1" applyAlignment="1">
      <alignment vertical="center"/>
    </xf>
    <xf numFmtId="164" fontId="3" fillId="3" borderId="11" xfId="0" applyNumberFormat="1" applyFont="1" applyFill="1" applyBorder="1" applyAlignment="1">
      <alignment vertical="center"/>
    </xf>
    <xf numFmtId="164" fontId="5" fillId="4" borderId="11" xfId="0" applyNumberFormat="1" applyFont="1" applyFill="1" applyBorder="1" applyAlignment="1">
      <alignment vertical="center"/>
    </xf>
    <xf numFmtId="8" fontId="3" fillId="3" borderId="10" xfId="0" applyNumberFormat="1" applyFont="1" applyFill="1" applyBorder="1" applyAlignment="1">
      <alignment vertical="center"/>
    </xf>
    <xf numFmtId="8" fontId="3" fillId="3" borderId="11" xfId="0" applyNumberFormat="1" applyFont="1" applyFill="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164" fontId="3" fillId="0" borderId="13" xfId="0" applyNumberFormat="1" applyFont="1" applyBorder="1" applyAlignment="1">
      <alignment vertical="center"/>
    </xf>
    <xf numFmtId="0" fontId="3" fillId="0" borderId="13" xfId="0" applyFont="1" applyBorder="1" applyAlignment="1">
      <alignment vertical="center"/>
    </xf>
    <xf numFmtId="2" fontId="5" fillId="4" borderId="10" xfId="0" applyNumberFormat="1" applyFont="1" applyFill="1" applyBorder="1" applyAlignment="1">
      <alignment vertical="center"/>
    </xf>
    <xf numFmtId="43" fontId="5" fillId="4" borderId="16" xfId="0" applyNumberFormat="1" applyFont="1" applyFill="1" applyBorder="1" applyAlignment="1">
      <alignment vertical="center"/>
    </xf>
    <xf numFmtId="10" fontId="5" fillId="4" borderId="17" xfId="0" applyNumberFormat="1" applyFont="1" applyFill="1" applyBorder="1" applyAlignment="1">
      <alignment vertical="center"/>
    </xf>
    <xf numFmtId="43" fontId="3" fillId="3" borderId="17" xfId="0" applyNumberFormat="1" applyFont="1" applyFill="1" applyBorder="1" applyAlignment="1">
      <alignment vertical="center"/>
    </xf>
    <xf numFmtId="43" fontId="5" fillId="4" borderId="17" xfId="0" applyNumberFormat="1" applyFont="1" applyFill="1" applyBorder="1" applyAlignment="1">
      <alignment vertical="center"/>
    </xf>
    <xf numFmtId="164" fontId="3" fillId="3" borderId="17" xfId="0" applyNumberFormat="1" applyFont="1" applyFill="1" applyBorder="1" applyAlignment="1">
      <alignment vertical="center"/>
    </xf>
    <xf numFmtId="8" fontId="3" fillId="3" borderId="17" xfId="0" applyNumberFormat="1" applyFont="1" applyFill="1" applyBorder="1" applyAlignment="1">
      <alignment vertical="center"/>
    </xf>
    <xf numFmtId="8" fontId="3" fillId="3" borderId="18" xfId="0" applyNumberFormat="1" applyFont="1" applyFill="1" applyBorder="1" applyAlignment="1">
      <alignment vertical="center"/>
    </xf>
    <xf numFmtId="2" fontId="5" fillId="4" borderId="20" xfId="0" applyNumberFormat="1" applyFont="1" applyFill="1" applyBorder="1" applyAlignment="1">
      <alignment vertical="center"/>
    </xf>
    <xf numFmtId="10" fontId="3" fillId="3" borderId="21" xfId="0" applyNumberFormat="1" applyFont="1" applyFill="1" applyBorder="1" applyAlignment="1">
      <alignment vertical="center"/>
    </xf>
    <xf numFmtId="0" fontId="3" fillId="0" borderId="22" xfId="0" applyFont="1" applyBorder="1" applyAlignment="1">
      <alignment vertical="center"/>
    </xf>
    <xf numFmtId="0" fontId="4" fillId="0" borderId="23" xfId="0" applyFont="1" applyBorder="1" applyAlignment="1">
      <alignment vertical="center"/>
    </xf>
    <xf numFmtId="7" fontId="3" fillId="3" borderId="17" xfId="0" applyNumberFormat="1" applyFont="1" applyFill="1" applyBorder="1" applyAlignment="1">
      <alignment vertical="center"/>
    </xf>
    <xf numFmtId="8" fontId="5" fillId="4" borderId="11" xfId="0" applyNumberFormat="1" applyFont="1" applyFill="1" applyBorder="1" applyAlignment="1">
      <alignment vertical="center"/>
    </xf>
    <xf numFmtId="8" fontId="3" fillId="3" borderId="24" xfId="0" applyNumberFormat="1" applyFont="1" applyFill="1" applyBorder="1" applyAlignment="1">
      <alignment vertical="center"/>
    </xf>
    <xf numFmtId="0" fontId="3" fillId="3" borderId="21" xfId="0" applyFont="1" applyFill="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164" fontId="3" fillId="3" borderId="38" xfId="0" applyNumberFormat="1" applyFont="1" applyFill="1" applyBorder="1" applyAlignment="1">
      <alignment vertical="center"/>
    </xf>
    <xf numFmtId="164" fontId="5" fillId="4" borderId="38" xfId="0" applyNumberFormat="1" applyFont="1" applyFill="1" applyBorder="1" applyAlignment="1">
      <alignment vertical="center"/>
    </xf>
    <xf numFmtId="164" fontId="3" fillId="0" borderId="38" xfId="0" applyNumberFormat="1" applyFont="1" applyBorder="1" applyAlignment="1">
      <alignment vertical="center"/>
    </xf>
    <xf numFmtId="0" fontId="3" fillId="0" borderId="39" xfId="0" applyFont="1" applyBorder="1" applyAlignment="1">
      <alignment vertical="center"/>
    </xf>
    <xf numFmtId="8" fontId="3" fillId="3" borderId="40" xfId="0" applyNumberFormat="1" applyFont="1" applyFill="1" applyBorder="1" applyAlignment="1">
      <alignment vertical="center"/>
    </xf>
    <xf numFmtId="0" fontId="3" fillId="0" borderId="41" xfId="0" applyFont="1" applyBorder="1" applyAlignment="1">
      <alignment vertical="center"/>
    </xf>
    <xf numFmtId="164" fontId="3" fillId="0" borderId="37" xfId="0" applyNumberFormat="1" applyFont="1" applyBorder="1" applyAlignment="1">
      <alignment vertical="center"/>
    </xf>
    <xf numFmtId="8" fontId="3" fillId="3" borderId="38" xfId="0" applyNumberFormat="1" applyFont="1" applyFill="1" applyBorder="1" applyAlignment="1">
      <alignment vertical="center"/>
    </xf>
    <xf numFmtId="8" fontId="3" fillId="0" borderId="37" xfId="0" applyNumberFormat="1" applyFont="1" applyBorder="1" applyAlignment="1">
      <alignment vertical="center"/>
    </xf>
    <xf numFmtId="10" fontId="3" fillId="3" borderId="38" xfId="0" applyNumberFormat="1" applyFont="1" applyFill="1" applyBorder="1" applyAlignment="1">
      <alignment vertical="center"/>
    </xf>
    <xf numFmtId="0" fontId="4" fillId="3" borderId="42" xfId="0" applyFont="1" applyFill="1" applyBorder="1" applyAlignment="1">
      <alignment horizontal="left" vertical="center"/>
    </xf>
    <xf numFmtId="0" fontId="2" fillId="0" borderId="7" xfId="0" applyFont="1" applyBorder="1"/>
    <xf numFmtId="0" fontId="2" fillId="0" borderId="17" xfId="0" applyFont="1" applyBorder="1"/>
    <xf numFmtId="0" fontId="3" fillId="3" borderId="42" xfId="0" applyFont="1" applyFill="1" applyBorder="1" applyAlignment="1">
      <alignment horizontal="right" vertical="center"/>
    </xf>
    <xf numFmtId="0" fontId="3" fillId="0" borderId="44" xfId="0" applyFont="1" applyBorder="1" applyAlignment="1">
      <alignment horizontal="center" vertical="center"/>
    </xf>
    <xf numFmtId="0" fontId="2" fillId="0" borderId="45" xfId="0" applyFont="1" applyBorder="1"/>
    <xf numFmtId="0" fontId="2" fillId="0" borderId="46" xfId="0" applyFont="1" applyBorder="1"/>
    <xf numFmtId="0" fontId="1" fillId="2" borderId="31" xfId="0" applyFont="1" applyFill="1" applyBorder="1" applyAlignment="1">
      <alignment horizontal="left" vertical="center"/>
    </xf>
    <xf numFmtId="0" fontId="2" fillId="0" borderId="32" xfId="0" applyFont="1" applyBorder="1"/>
    <xf numFmtId="0" fontId="2" fillId="0" borderId="33" xfId="0" applyFont="1" applyBorder="1"/>
    <xf numFmtId="0" fontId="4" fillId="3" borderId="34" xfId="0" applyFont="1" applyFill="1" applyBorder="1" applyAlignment="1">
      <alignment horizontal="left" vertical="center"/>
    </xf>
    <xf numFmtId="0" fontId="2" fillId="0" borderId="28" xfId="0" applyFont="1" applyBorder="1"/>
    <xf numFmtId="0" fontId="2" fillId="0" borderId="35" xfId="0" applyFont="1" applyBorder="1"/>
    <xf numFmtId="0" fontId="2" fillId="0" borderId="43" xfId="0" applyFont="1" applyBorder="1"/>
    <xf numFmtId="0" fontId="4" fillId="3" borderId="6" xfId="0" applyFont="1" applyFill="1" applyBorder="1" applyAlignment="1">
      <alignment horizontal="center" vertical="center"/>
    </xf>
    <xf numFmtId="0" fontId="2" fillId="0" borderId="14" xfId="0" applyFont="1" applyBorder="1"/>
    <xf numFmtId="0" fontId="3" fillId="0" borderId="6" xfId="0" applyFont="1" applyBorder="1" applyAlignment="1">
      <alignment horizontal="center" vertical="center"/>
    </xf>
    <xf numFmtId="0" fontId="2" fillId="0" borderId="8" xfId="0" applyFont="1" applyBorder="1"/>
    <xf numFmtId="0" fontId="3" fillId="3" borderId="5" xfId="0" applyFont="1" applyFill="1" applyBorder="1" applyAlignment="1">
      <alignment horizontal="right" vertical="center"/>
    </xf>
    <xf numFmtId="0" fontId="2" fillId="0" borderId="19" xfId="0" applyFont="1" applyBorder="1"/>
    <xf numFmtId="0" fontId="1" fillId="2" borderId="2" xfId="0" applyFont="1" applyFill="1" applyBorder="1" applyAlignment="1">
      <alignment horizontal="left" vertical="center"/>
    </xf>
    <xf numFmtId="0" fontId="2" fillId="0" borderId="3" xfId="0" applyFont="1" applyBorder="1"/>
    <xf numFmtId="0" fontId="2" fillId="0" borderId="4" xfId="0" applyFont="1" applyBorder="1"/>
    <xf numFmtId="0" fontId="4" fillId="3" borderId="6" xfId="0" applyFont="1" applyFill="1" applyBorder="1" applyAlignment="1">
      <alignment horizontal="left" vertical="center"/>
    </xf>
    <xf numFmtId="0" fontId="3" fillId="0" borderId="25" xfId="0" applyFont="1" applyBorder="1" applyAlignment="1">
      <alignment horizontal="center" vertical="center"/>
    </xf>
    <xf numFmtId="0" fontId="2" fillId="0" borderId="26" xfId="0" applyFont="1" applyBorder="1"/>
    <xf numFmtId="0" fontId="2" fillId="0" borderId="27" xfId="0" applyFont="1" applyBorder="1"/>
    <xf numFmtId="0" fontId="3" fillId="0" borderId="15" xfId="0" applyFont="1" applyBorder="1" applyAlignment="1">
      <alignment horizontal="center" vertical="center"/>
    </xf>
    <xf numFmtId="0" fontId="2"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tabSelected="1" topLeftCell="A3" workbookViewId="0">
      <selection activeCell="A3" sqref="A3"/>
    </sheetView>
  </sheetViews>
  <sheetFormatPr defaultColWidth="14.42578125" defaultRowHeight="15" customHeight="1"/>
  <cols>
    <col min="1" max="1" width="122.7109375" customWidth="1"/>
    <col min="2" max="26" width="8.7109375" customWidth="1"/>
  </cols>
  <sheetData>
    <row r="1" spans="1:1" ht="105">
      <c r="A1" s="1" t="s">
        <v>63</v>
      </c>
    </row>
    <row r="3" spans="1:1" ht="195">
      <c r="A3" s="2" t="s">
        <v>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F5496"/>
  </sheetPr>
  <dimension ref="B1:E998"/>
  <sheetViews>
    <sheetView topLeftCell="A22" workbookViewId="0">
      <selection activeCell="D30" sqref="D30"/>
    </sheetView>
  </sheetViews>
  <sheetFormatPr defaultColWidth="14.42578125" defaultRowHeight="15" customHeight="1"/>
  <cols>
    <col min="1" max="1" width="1" customWidth="1"/>
    <col min="2" max="2" width="7.42578125" customWidth="1"/>
    <col min="3" max="3" width="53.7109375" customWidth="1"/>
    <col min="4" max="4" width="20" customWidth="1"/>
    <col min="5" max="5" width="17.7109375" customWidth="1"/>
    <col min="6" max="26" width="8.7109375" customWidth="1"/>
  </cols>
  <sheetData>
    <row r="1" spans="2:5" ht="6" customHeight="1"/>
    <row r="2" spans="2:5" ht="15.75">
      <c r="B2" s="56" t="s">
        <v>0</v>
      </c>
      <c r="C2" s="57"/>
      <c r="D2" s="57"/>
      <c r="E2" s="58"/>
    </row>
    <row r="3" spans="2:5" ht="15.75">
      <c r="B3" s="59" t="s">
        <v>1</v>
      </c>
      <c r="C3" s="60"/>
      <c r="D3" s="60"/>
      <c r="E3" s="61"/>
    </row>
    <row r="4" spans="2:5" ht="15.75">
      <c r="B4" s="37" t="s">
        <v>2</v>
      </c>
      <c r="C4" s="4" t="s">
        <v>3</v>
      </c>
      <c r="D4" s="5">
        <v>125</v>
      </c>
      <c r="E4" s="38"/>
    </row>
    <row r="5" spans="2:5" ht="15.75">
      <c r="B5" s="37" t="s">
        <v>4</v>
      </c>
      <c r="C5" s="6" t="s">
        <v>5</v>
      </c>
      <c r="D5" s="7">
        <v>0.08</v>
      </c>
      <c r="E5" s="38"/>
    </row>
    <row r="6" spans="2:5" ht="15.75">
      <c r="B6" s="37" t="s">
        <v>6</v>
      </c>
      <c r="C6" s="6" t="s">
        <v>7</v>
      </c>
      <c r="D6" s="8">
        <f>IF(D5&gt;=0.1,D4*D5,0)</f>
        <v>0</v>
      </c>
      <c r="E6" s="38"/>
    </row>
    <row r="7" spans="2:5" ht="15.75">
      <c r="B7" s="37" t="s">
        <v>8</v>
      </c>
      <c r="C7" s="6" t="s">
        <v>9</v>
      </c>
      <c r="D7" s="5">
        <v>15</v>
      </c>
      <c r="E7" s="38"/>
    </row>
    <row r="8" spans="2:5" ht="15.75">
      <c r="B8" s="37" t="s">
        <v>10</v>
      </c>
      <c r="C8" s="6" t="s">
        <v>11</v>
      </c>
      <c r="D8" s="8">
        <f>IF(D6&gt;0,+D4-D6,+D4+D7)</f>
        <v>140</v>
      </c>
      <c r="E8" s="38"/>
    </row>
    <row r="9" spans="2:5" ht="15.75">
      <c r="B9" s="37" t="s">
        <v>12</v>
      </c>
      <c r="C9" s="6" t="s">
        <v>13</v>
      </c>
      <c r="D9" s="9">
        <v>2.11</v>
      </c>
      <c r="E9" s="38"/>
    </row>
    <row r="10" spans="2:5" ht="15.75">
      <c r="B10" s="37" t="s">
        <v>14</v>
      </c>
      <c r="C10" s="6" t="s">
        <v>15</v>
      </c>
      <c r="D10" s="6"/>
      <c r="E10" s="39">
        <f>+D8*D9</f>
        <v>295.39999999999998</v>
      </c>
    </row>
    <row r="11" spans="2:5" ht="15.75">
      <c r="B11" s="37" t="s">
        <v>16</v>
      </c>
      <c r="C11" s="6" t="s">
        <v>17</v>
      </c>
      <c r="D11" s="6"/>
      <c r="E11" s="40">
        <v>200</v>
      </c>
    </row>
    <row r="12" spans="2:5" ht="15.75">
      <c r="B12" s="37" t="s">
        <v>18</v>
      </c>
      <c r="C12" s="6" t="s">
        <v>19</v>
      </c>
      <c r="D12" s="12">
        <f>E10-E11</f>
        <v>95.399999999999977</v>
      </c>
      <c r="E12" s="41"/>
    </row>
    <row r="13" spans="2:5" ht="15.75">
      <c r="B13" s="37" t="s">
        <v>20</v>
      </c>
      <c r="C13" s="6" t="s">
        <v>21</v>
      </c>
      <c r="D13" s="34"/>
      <c r="E13" s="39">
        <f>IF(E10&gt;=E11,E11,E10)</f>
        <v>200</v>
      </c>
    </row>
    <row r="14" spans="2:5" ht="15.75">
      <c r="B14" s="37" t="s">
        <v>22</v>
      </c>
      <c r="C14" s="6" t="s">
        <v>23</v>
      </c>
      <c r="D14" s="34"/>
      <c r="E14" s="40">
        <v>75</v>
      </c>
    </row>
    <row r="15" spans="2:5" ht="15.75">
      <c r="B15" s="37" t="s">
        <v>24</v>
      </c>
      <c r="C15" s="6" t="s">
        <v>25</v>
      </c>
      <c r="D15" s="34"/>
      <c r="E15" s="39">
        <f>IF(E14&lt;E13,E13-E14,0)</f>
        <v>125</v>
      </c>
    </row>
    <row r="16" spans="2:5" ht="15.75">
      <c r="B16" s="42" t="s">
        <v>26</v>
      </c>
      <c r="C16" s="35" t="s">
        <v>27</v>
      </c>
      <c r="D16" s="36"/>
      <c r="E16" s="43">
        <f>IF(E14&gt;E13,E13-E14,0)</f>
        <v>0</v>
      </c>
    </row>
    <row r="17" spans="2:5" ht="15.75">
      <c r="B17" s="44"/>
      <c r="C17" s="34"/>
      <c r="D17" s="34"/>
      <c r="E17" s="45"/>
    </row>
    <row r="18" spans="2:5" ht="15.75">
      <c r="B18" s="49" t="s">
        <v>28</v>
      </c>
      <c r="C18" s="50"/>
      <c r="D18" s="50"/>
      <c r="E18" s="62"/>
    </row>
    <row r="19" spans="2:5" ht="15.75" customHeight="1">
      <c r="B19" s="37" t="s">
        <v>29</v>
      </c>
      <c r="C19" s="6" t="s">
        <v>30</v>
      </c>
      <c r="D19" s="6"/>
      <c r="E19" s="46">
        <f>E15+E16</f>
        <v>125</v>
      </c>
    </row>
    <row r="20" spans="2:5" ht="15.75" customHeight="1">
      <c r="B20" s="44"/>
      <c r="C20" s="34"/>
      <c r="D20" s="34"/>
      <c r="E20" s="47"/>
    </row>
    <row r="21" spans="2:5" ht="15.75" customHeight="1">
      <c r="B21" s="49" t="s">
        <v>31</v>
      </c>
      <c r="C21" s="50"/>
      <c r="D21" s="51"/>
      <c r="E21" s="46">
        <f>E19</f>
        <v>125</v>
      </c>
    </row>
    <row r="22" spans="2:5" ht="15.75" customHeight="1">
      <c r="B22" s="44"/>
      <c r="C22" s="34"/>
      <c r="D22" s="34"/>
      <c r="E22" s="38"/>
    </row>
    <row r="23" spans="2:5" ht="15.75" customHeight="1">
      <c r="B23" s="52" t="s">
        <v>32</v>
      </c>
      <c r="C23" s="51"/>
      <c r="D23" s="18">
        <v>35</v>
      </c>
      <c r="E23" s="48">
        <f>D23/D4</f>
        <v>0.28000000000000003</v>
      </c>
    </row>
    <row r="24" spans="2:5" ht="15.75" customHeight="1">
      <c r="B24" s="53"/>
      <c r="C24" s="54"/>
      <c r="D24" s="54"/>
      <c r="E24" s="55"/>
    </row>
    <row r="25" spans="2:5" ht="15.75" customHeight="1"/>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B21:D21"/>
    <mergeCell ref="B23:C23"/>
    <mergeCell ref="B24:E24"/>
    <mergeCell ref="B2:E2"/>
    <mergeCell ref="B3:E3"/>
    <mergeCell ref="B18:E1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55A11"/>
  </sheetPr>
  <dimension ref="B1:E998"/>
  <sheetViews>
    <sheetView workbookViewId="0">
      <selection activeCell="D37" sqref="D37"/>
    </sheetView>
  </sheetViews>
  <sheetFormatPr defaultColWidth="14.42578125" defaultRowHeight="15" customHeight="1"/>
  <cols>
    <col min="1" max="1" width="0.85546875" customWidth="1"/>
    <col min="2" max="2" width="9.140625" customWidth="1"/>
    <col min="3" max="3" width="53.5703125" customWidth="1"/>
    <col min="4" max="4" width="18.7109375" customWidth="1"/>
    <col min="5" max="5" width="23.85546875" customWidth="1"/>
    <col min="6" max="26" width="8.7109375" customWidth="1"/>
  </cols>
  <sheetData>
    <row r="1" spans="2:5" ht="6" customHeight="1"/>
    <row r="2" spans="2:5" ht="15.75">
      <c r="B2" s="69" t="s">
        <v>33</v>
      </c>
      <c r="C2" s="70"/>
      <c r="D2" s="70"/>
      <c r="E2" s="71"/>
    </row>
    <row r="3" spans="2:5" ht="15.75">
      <c r="B3" s="72" t="s">
        <v>34</v>
      </c>
      <c r="C3" s="50"/>
      <c r="D3" s="50"/>
      <c r="E3" s="66"/>
    </row>
    <row r="4" spans="2:5" ht="15.75">
      <c r="B4" s="3" t="s">
        <v>2</v>
      </c>
      <c r="C4" s="4" t="s">
        <v>35</v>
      </c>
      <c r="D4" s="19">
        <v>100</v>
      </c>
      <c r="E4" s="17"/>
    </row>
    <row r="5" spans="2:5" ht="15.75">
      <c r="B5" s="3" t="s">
        <v>4</v>
      </c>
      <c r="C5" s="6" t="s">
        <v>36</v>
      </c>
      <c r="D5" s="20">
        <v>0.05</v>
      </c>
      <c r="E5" s="17"/>
    </row>
    <row r="6" spans="2:5" ht="15.75">
      <c r="B6" s="3" t="s">
        <v>6</v>
      </c>
      <c r="C6" s="6" t="s">
        <v>7</v>
      </c>
      <c r="D6" s="21">
        <f>IF(D5&gt;=0.1,D4*D5,0)</f>
        <v>0</v>
      </c>
      <c r="E6" s="17"/>
    </row>
    <row r="7" spans="2:5" ht="15.75">
      <c r="B7" s="3" t="s">
        <v>8</v>
      </c>
      <c r="C7" s="6" t="s">
        <v>37</v>
      </c>
      <c r="D7" s="22">
        <v>20</v>
      </c>
      <c r="E7" s="17"/>
    </row>
    <row r="8" spans="2:5" ht="15.75">
      <c r="B8" s="3" t="s">
        <v>10</v>
      </c>
      <c r="C8" s="6" t="s">
        <v>11</v>
      </c>
      <c r="D8" s="21">
        <f>IF(D6&gt;0, +D4 -D6, +D4+D7)</f>
        <v>120</v>
      </c>
      <c r="E8" s="17"/>
    </row>
    <row r="9" spans="2:5" ht="15.75">
      <c r="B9" s="3" t="s">
        <v>12</v>
      </c>
      <c r="C9" s="6" t="s">
        <v>38</v>
      </c>
      <c r="D9" s="23">
        <v>3.87</v>
      </c>
      <c r="E9" s="17"/>
    </row>
    <row r="10" spans="2:5" ht="15.75">
      <c r="B10" s="3" t="s">
        <v>14</v>
      </c>
      <c r="C10" s="6" t="s">
        <v>39</v>
      </c>
      <c r="D10" s="15"/>
      <c r="E10" s="10">
        <f>D8*D9</f>
        <v>464.40000000000003</v>
      </c>
    </row>
    <row r="11" spans="2:5" ht="15.75">
      <c r="B11" s="3" t="s">
        <v>16</v>
      </c>
      <c r="C11" s="6" t="s">
        <v>40</v>
      </c>
      <c r="D11" s="15"/>
      <c r="E11" s="11">
        <v>200</v>
      </c>
    </row>
    <row r="12" spans="2:5" ht="15.75">
      <c r="B12" s="3" t="s">
        <v>18</v>
      </c>
      <c r="C12" s="6" t="s">
        <v>19</v>
      </c>
      <c r="D12" s="24">
        <f>+E10-E11</f>
        <v>264.40000000000003</v>
      </c>
      <c r="E12" s="16"/>
    </row>
    <row r="13" spans="2:5" ht="15.75">
      <c r="B13" s="3" t="s">
        <v>20</v>
      </c>
      <c r="C13" s="6" t="s">
        <v>41</v>
      </c>
      <c r="D13" s="15"/>
      <c r="E13" s="10">
        <f>IF(E10&gt;=E11,E11,E10)</f>
        <v>200</v>
      </c>
    </row>
    <row r="14" spans="2:5" ht="15.75">
      <c r="B14" s="3" t="s">
        <v>22</v>
      </c>
      <c r="C14" s="6" t="s">
        <v>42</v>
      </c>
      <c r="D14" s="15"/>
      <c r="E14" s="11">
        <v>100</v>
      </c>
    </row>
    <row r="15" spans="2:5" ht="15.75">
      <c r="B15" s="3" t="s">
        <v>24</v>
      </c>
      <c r="C15" s="6" t="s">
        <v>43</v>
      </c>
      <c r="D15" s="15"/>
      <c r="E15" s="10">
        <f>IF(E14&lt;E13,E13-E14,0)</f>
        <v>100</v>
      </c>
    </row>
    <row r="16" spans="2:5" ht="15.75">
      <c r="B16" s="3" t="s">
        <v>26</v>
      </c>
      <c r="C16" s="6" t="s">
        <v>44</v>
      </c>
      <c r="D16" s="15"/>
      <c r="E16" s="13">
        <f>IF(E14&gt;E13,E13-E14,0)</f>
        <v>0</v>
      </c>
    </row>
    <row r="17" spans="2:5" ht="15.75">
      <c r="B17" s="65"/>
      <c r="C17" s="50"/>
      <c r="D17" s="50"/>
      <c r="E17" s="66"/>
    </row>
    <row r="18" spans="2:5" ht="15.75">
      <c r="B18" s="72" t="s">
        <v>45</v>
      </c>
      <c r="C18" s="50"/>
      <c r="D18" s="50"/>
      <c r="E18" s="66"/>
    </row>
    <row r="19" spans="2:5" ht="15.75" customHeight="1">
      <c r="B19" s="14" t="s">
        <v>29</v>
      </c>
      <c r="C19" s="15" t="s">
        <v>30</v>
      </c>
      <c r="D19" s="15"/>
      <c r="E19" s="25">
        <f>E15+E16</f>
        <v>100</v>
      </c>
    </row>
    <row r="20" spans="2:5" ht="15.75" customHeight="1">
      <c r="B20" s="65"/>
      <c r="C20" s="50"/>
      <c r="D20" s="50"/>
      <c r="E20" s="66"/>
    </row>
    <row r="21" spans="2:5" ht="15.75" customHeight="1">
      <c r="B21" s="63" t="s">
        <v>46</v>
      </c>
      <c r="C21" s="64"/>
      <c r="D21" s="15"/>
      <c r="E21" s="13">
        <f>E19</f>
        <v>100</v>
      </c>
    </row>
    <row r="22" spans="2:5" ht="15.75" customHeight="1">
      <c r="B22" s="65"/>
      <c r="C22" s="50"/>
      <c r="D22" s="50"/>
      <c r="E22" s="66"/>
    </row>
    <row r="23" spans="2:5" ht="15.75" customHeight="1">
      <c r="B23" s="67" t="s">
        <v>47</v>
      </c>
      <c r="C23" s="68"/>
      <c r="D23" s="26">
        <v>25</v>
      </c>
      <c r="E23" s="27">
        <f>D23/D4</f>
        <v>0.25</v>
      </c>
    </row>
    <row r="24" spans="2:5" ht="15.75" customHeight="1"/>
    <row r="25" spans="2:5" ht="15.75" customHeight="1"/>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8">
    <mergeCell ref="B21:C21"/>
    <mergeCell ref="B22:E22"/>
    <mergeCell ref="B23:C23"/>
    <mergeCell ref="B2:E2"/>
    <mergeCell ref="B3:E3"/>
    <mergeCell ref="B17:E17"/>
    <mergeCell ref="B18:E18"/>
    <mergeCell ref="B20:E20"/>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135"/>
  </sheetPr>
  <dimension ref="B1:E998"/>
  <sheetViews>
    <sheetView workbookViewId="0">
      <selection activeCell="C37" sqref="C37"/>
    </sheetView>
  </sheetViews>
  <sheetFormatPr defaultColWidth="14.42578125" defaultRowHeight="15" customHeight="1"/>
  <cols>
    <col min="1" max="1" width="2.28515625" customWidth="1"/>
    <col min="2" max="2" width="7.7109375" customWidth="1"/>
    <col min="3" max="3" width="53.28515625" customWidth="1"/>
    <col min="4" max="4" width="18.140625" customWidth="1"/>
    <col min="5" max="5" width="22.140625" customWidth="1"/>
    <col min="6" max="26" width="8.7109375" customWidth="1"/>
  </cols>
  <sheetData>
    <row r="1" spans="2:5" ht="6.75" customHeight="1">
      <c r="B1" s="76"/>
      <c r="C1" s="77"/>
      <c r="D1" s="77"/>
      <c r="E1" s="77"/>
    </row>
    <row r="2" spans="2:5" ht="15.75">
      <c r="B2" s="69" t="s">
        <v>48</v>
      </c>
      <c r="C2" s="70"/>
      <c r="D2" s="70"/>
      <c r="E2" s="71"/>
    </row>
    <row r="3" spans="2:5" ht="15.75">
      <c r="B3" s="72" t="s">
        <v>49</v>
      </c>
      <c r="C3" s="50"/>
      <c r="D3" s="50"/>
      <c r="E3" s="66"/>
    </row>
    <row r="4" spans="2:5" ht="15.75">
      <c r="B4" s="28" t="s">
        <v>2</v>
      </c>
      <c r="C4" s="29" t="s">
        <v>50</v>
      </c>
      <c r="D4" s="5">
        <v>200</v>
      </c>
      <c r="E4" s="17"/>
    </row>
    <row r="5" spans="2:5" ht="15.75">
      <c r="B5" s="3" t="s">
        <v>4</v>
      </c>
      <c r="C5" s="6" t="s">
        <v>51</v>
      </c>
      <c r="D5" s="20">
        <v>0.04</v>
      </c>
      <c r="E5" s="17"/>
    </row>
    <row r="6" spans="2:5" ht="15.75">
      <c r="B6" s="3" t="s">
        <v>6</v>
      </c>
      <c r="C6" s="6" t="s">
        <v>7</v>
      </c>
      <c r="D6" s="21">
        <f>IF(D5&gt;=0.1,D4*D5,0)</f>
        <v>0</v>
      </c>
      <c r="E6" s="17"/>
    </row>
    <row r="7" spans="2:5" ht="15.75">
      <c r="B7" s="3" t="s">
        <v>8</v>
      </c>
      <c r="C7" s="6" t="s">
        <v>52</v>
      </c>
      <c r="D7" s="22">
        <v>5</v>
      </c>
      <c r="E7" s="17"/>
    </row>
    <row r="8" spans="2:5" ht="15.75">
      <c r="B8" s="3" t="s">
        <v>10</v>
      </c>
      <c r="C8" s="6" t="s">
        <v>11</v>
      </c>
      <c r="D8" s="21">
        <f>IF(D6&gt;0,+D4-D6,+D4+D7)</f>
        <v>205</v>
      </c>
      <c r="E8" s="17"/>
    </row>
    <row r="9" spans="2:5" ht="15.75">
      <c r="B9" s="3" t="s">
        <v>12</v>
      </c>
      <c r="C9" s="6" t="s">
        <v>53</v>
      </c>
      <c r="D9" s="30">
        <v>5.55</v>
      </c>
      <c r="E9" s="17"/>
    </row>
    <row r="10" spans="2:5" ht="15.75">
      <c r="B10" s="3" t="s">
        <v>14</v>
      </c>
      <c r="C10" s="6" t="s">
        <v>54</v>
      </c>
      <c r="D10" s="15"/>
      <c r="E10" s="10">
        <f>+D8*D9</f>
        <v>1137.75</v>
      </c>
    </row>
    <row r="11" spans="2:5" ht="15.75">
      <c r="B11" s="3" t="s">
        <v>16</v>
      </c>
      <c r="C11" s="6" t="s">
        <v>55</v>
      </c>
      <c r="D11" s="15"/>
      <c r="E11" s="31">
        <v>200</v>
      </c>
    </row>
    <row r="12" spans="2:5" ht="15.75">
      <c r="B12" s="3" t="s">
        <v>18</v>
      </c>
      <c r="C12" s="6" t="s">
        <v>19</v>
      </c>
      <c r="D12" s="24">
        <f>+E10-E11</f>
        <v>937.75</v>
      </c>
      <c r="E12" s="16"/>
    </row>
    <row r="13" spans="2:5" ht="15.75">
      <c r="B13" s="3" t="s">
        <v>20</v>
      </c>
      <c r="C13" s="6" t="s">
        <v>56</v>
      </c>
      <c r="D13" s="15"/>
      <c r="E13" s="10">
        <f>IF(E10&gt;=E11,E11,E10)</f>
        <v>200</v>
      </c>
    </row>
    <row r="14" spans="2:5" ht="15.75">
      <c r="B14" s="3" t="s">
        <v>22</v>
      </c>
      <c r="C14" s="6" t="s">
        <v>57</v>
      </c>
      <c r="D14" s="15"/>
      <c r="E14" s="31">
        <v>150</v>
      </c>
    </row>
    <row r="15" spans="2:5" ht="15.75">
      <c r="B15" s="3" t="s">
        <v>24</v>
      </c>
      <c r="C15" s="6" t="s">
        <v>58</v>
      </c>
      <c r="D15" s="15"/>
      <c r="E15" s="10">
        <f>IF(E14&lt;E13,E13-E14,0)</f>
        <v>50</v>
      </c>
    </row>
    <row r="16" spans="2:5" ht="15.75">
      <c r="B16" s="3" t="s">
        <v>26</v>
      </c>
      <c r="C16" s="6" t="s">
        <v>59</v>
      </c>
      <c r="D16" s="15"/>
      <c r="E16" s="32">
        <f>IF(E14&gt;E13,E13-E14,0)</f>
        <v>0</v>
      </c>
    </row>
    <row r="17" spans="2:5" ht="15.75">
      <c r="B17" s="65"/>
      <c r="C17" s="50"/>
      <c r="D17" s="50"/>
      <c r="E17" s="66"/>
    </row>
    <row r="18" spans="2:5" ht="15.75">
      <c r="B18" s="72" t="s">
        <v>60</v>
      </c>
      <c r="C18" s="50"/>
      <c r="D18" s="50"/>
      <c r="E18" s="66"/>
    </row>
    <row r="19" spans="2:5" ht="15.75" customHeight="1">
      <c r="B19" s="14" t="s">
        <v>29</v>
      </c>
      <c r="C19" s="15" t="s">
        <v>61</v>
      </c>
      <c r="D19" s="15"/>
      <c r="E19" s="13">
        <f>IF(E17&gt;E16,E16-E17,0)</f>
        <v>0</v>
      </c>
    </row>
    <row r="20" spans="2:5" ht="15.75" customHeight="1">
      <c r="B20" s="73"/>
      <c r="C20" s="74"/>
      <c r="D20" s="74"/>
      <c r="E20" s="75"/>
    </row>
    <row r="21" spans="2:5" ht="15.75" customHeight="1">
      <c r="B21" s="63" t="s">
        <v>46</v>
      </c>
      <c r="C21" s="64"/>
      <c r="D21" s="6"/>
      <c r="E21" s="13">
        <f>E19</f>
        <v>0</v>
      </c>
    </row>
    <row r="22" spans="2:5" ht="15.75" customHeight="1">
      <c r="B22" s="14"/>
      <c r="C22" s="15"/>
      <c r="D22" s="15"/>
      <c r="E22" s="17"/>
    </row>
    <row r="23" spans="2:5" ht="15.75" customHeight="1">
      <c r="B23" s="67" t="s">
        <v>62</v>
      </c>
      <c r="C23" s="68"/>
      <c r="D23" s="26">
        <v>25</v>
      </c>
      <c r="E23" s="33">
        <f>SUM(D23/D4)</f>
        <v>0.125</v>
      </c>
    </row>
    <row r="24" spans="2:5" ht="15.75" customHeight="1"/>
    <row r="25" spans="2:5" ht="15.75" customHeight="1"/>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8">
    <mergeCell ref="B20:E20"/>
    <mergeCell ref="B21:C21"/>
    <mergeCell ref="B23:C23"/>
    <mergeCell ref="B1:E1"/>
    <mergeCell ref="B2:E2"/>
    <mergeCell ref="B3:E3"/>
    <mergeCell ref="B17:E17"/>
    <mergeCell ref="B18:E18"/>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3A60E3-BC85-4F47-B523-A5A7F2C29B75}">
  <ds:schemaRefs>
    <ds:schemaRef ds:uri="http://schemas.microsoft.com/sharepoint/v3/contenttype/forms"/>
  </ds:schemaRefs>
</ds:datastoreItem>
</file>

<file path=customXml/itemProps2.xml><?xml version="1.0" encoding="utf-8"?>
<ds:datastoreItem xmlns:ds="http://schemas.openxmlformats.org/officeDocument/2006/customXml" ds:itemID="{C127C8B2-26AB-4B0D-AFFB-4B971F3F2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3AD4195-2C7D-4804-9208-77EBA4F0004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Appendix E - CBE</vt:lpstr>
      <vt:lpstr>Appendix F - CE</vt:lpstr>
      <vt:lpstr>Appendix G - 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Babine</dc:creator>
  <cp:lastModifiedBy>Janeen Oien</cp:lastModifiedBy>
  <dcterms:created xsi:type="dcterms:W3CDTF">2020-08-26T16:17:07Z</dcterms:created>
  <dcterms:modified xsi:type="dcterms:W3CDTF">2023-07-24T20:46:18Z</dcterms:modified>
</cp:coreProperties>
</file>